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08" i="1"/>
  <c r="C107"/>
  <c r="C106"/>
  <c r="C105"/>
  <c r="C99"/>
  <c r="C110" s="1"/>
  <c r="C95"/>
  <c r="C94"/>
  <c r="C92"/>
  <c r="C96" s="1"/>
  <c r="C55"/>
  <c r="C23"/>
  <c r="C21"/>
  <c r="C20"/>
  <c r="C16"/>
  <c r="C13"/>
  <c r="C25" s="1"/>
  <c r="C10"/>
  <c r="C8"/>
  <c r="C81"/>
  <c r="C78"/>
  <c r="C72"/>
  <c r="C83" s="1"/>
  <c r="C65"/>
  <c r="C69" s="1"/>
  <c r="C64"/>
  <c r="C63"/>
  <c r="C54"/>
  <c r="C57" s="1"/>
  <c r="C52"/>
  <c r="C42"/>
  <c r="C33"/>
  <c r="C39" s="1"/>
</calcChain>
</file>

<file path=xl/sharedStrings.xml><?xml version="1.0" encoding="utf-8"?>
<sst xmlns="http://schemas.openxmlformats.org/spreadsheetml/2006/main" count="91" uniqueCount="36">
  <si>
    <t>ул. Алданская, дом 11</t>
  </si>
  <si>
    <t>Доходы, руб</t>
  </si>
  <si>
    <t>Задолжность за коммунальные и жилищные услуги</t>
  </si>
  <si>
    <t>В том числе задолжность за жилищные услуги</t>
  </si>
  <si>
    <t>Домофон</t>
  </si>
  <si>
    <t>Жилищные услуги</t>
  </si>
  <si>
    <t>Пользование общим иммуществом многоквартирного дома</t>
  </si>
  <si>
    <t>Итого</t>
  </si>
  <si>
    <t>Расходы, руб</t>
  </si>
  <si>
    <t>Благоустройство</t>
  </si>
  <si>
    <t>Исследование проб воды</t>
  </si>
  <si>
    <t>Проверка приборов учета</t>
  </si>
  <si>
    <t>Содержание и ремонт антенн</t>
  </si>
  <si>
    <t>Содержание и ремонт домофонов</t>
  </si>
  <si>
    <t>Содержание и ремонт инженерных сетей</t>
  </si>
  <si>
    <t>Содержание и ремонт лифтов</t>
  </si>
  <si>
    <t>Содержание и текущий ремонт</t>
  </si>
  <si>
    <t>Уборка помещений</t>
  </si>
  <si>
    <t>Услуги управления</t>
  </si>
  <si>
    <t>Итого расходы</t>
  </si>
  <si>
    <t>ул. Бабушкина, дом 4</t>
  </si>
  <si>
    <t xml:space="preserve">Жилищные услуги </t>
  </si>
  <si>
    <t>Дезинсекция бытовых насекомых в помещениях</t>
  </si>
  <si>
    <t>ул. Курнатовского, дом 70</t>
  </si>
  <si>
    <t>ул. Народная, дом 39</t>
  </si>
  <si>
    <t>Содержание консьержа</t>
  </si>
  <si>
    <t>Изготовление и монтаж ворот</t>
  </si>
  <si>
    <t>Содержание и текущий ремонт помещений</t>
  </si>
  <si>
    <t>Ремонт подъездов и пожарных лестниц</t>
  </si>
  <si>
    <t>Плата за обслуживание ворот и калиток</t>
  </si>
  <si>
    <t>Плата за электроэнергию, интернет и обслуживание видеонаблюдения</t>
  </si>
  <si>
    <t>Эксплуатационные услуги (офисы)</t>
  </si>
  <si>
    <t>Обслуживание видеонаблюдения</t>
  </si>
  <si>
    <t>Обслуживание ворот</t>
  </si>
  <si>
    <t>Ремонт 3, 4, 5-го подъездов и пожарных лестниц</t>
  </si>
  <si>
    <t>Ремонт пожарных лестниц, первого этажа и тамбура первого подъезда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</si>
</sst>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1" fillId="2" borderId="1" xfId="0" applyFont="1" applyFill="1" applyBorder="1"/>
    <xf numFmtId="0" fontId="2" fillId="2" borderId="2" xfId="0" applyFont="1" applyFill="1" applyBorder="1"/>
    <xf numFmtId="3" fontId="2" fillId="0" borderId="3" xfId="0" applyNumberFormat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3" fontId="2" fillId="0" borderId="6" xfId="0" applyNumberFormat="1" applyFont="1" applyFill="1" applyBorder="1"/>
    <xf numFmtId="0" fontId="1" fillId="0" borderId="7" xfId="0" applyFont="1" applyFill="1" applyBorder="1"/>
    <xf numFmtId="0" fontId="2" fillId="0" borderId="8" xfId="0" applyFont="1" applyFill="1" applyBorder="1"/>
    <xf numFmtId="3" fontId="2" fillId="0" borderId="9" xfId="0" applyNumberFormat="1" applyFont="1" applyFill="1" applyBorder="1"/>
    <xf numFmtId="0" fontId="1" fillId="0" borderId="10" xfId="0" applyFont="1" applyFill="1" applyBorder="1"/>
    <xf numFmtId="0" fontId="2" fillId="0" borderId="0" xfId="0" applyFont="1" applyFill="1" applyBorder="1"/>
    <xf numFmtId="3" fontId="3" fillId="0" borderId="11" xfId="0" applyNumberFormat="1" applyFont="1" applyFill="1" applyBorder="1"/>
    <xf numFmtId="0" fontId="4" fillId="0" borderId="10" xfId="0" applyFont="1" applyFill="1" applyBorder="1"/>
    <xf numFmtId="3" fontId="2" fillId="0" borderId="11" xfId="0" applyNumberFormat="1" applyFont="1" applyFill="1" applyBorder="1"/>
    <xf numFmtId="0" fontId="4" fillId="0" borderId="1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/>
    <xf numFmtId="3" fontId="1" fillId="0" borderId="11" xfId="0" applyNumberFormat="1" applyFont="1" applyFill="1" applyBorder="1"/>
    <xf numFmtId="3" fontId="4" fillId="0" borderId="11" xfId="0" applyNumberFormat="1" applyFont="1" applyFill="1" applyBorder="1"/>
    <xf numFmtId="0" fontId="0" fillId="0" borderId="0" xfId="0" applyBorder="1"/>
    <xf numFmtId="3" fontId="4" fillId="0" borderId="11" xfId="0" applyNumberFormat="1" applyFont="1" applyFill="1" applyBorder="1" applyAlignment="1">
      <alignment horizontal="right"/>
    </xf>
    <xf numFmtId="3" fontId="1" fillId="0" borderId="3" xfId="0" applyNumberFormat="1" applyFont="1" applyFill="1" applyBorder="1"/>
    <xf numFmtId="0" fontId="2" fillId="0" borderId="0" xfId="0" applyFont="1" applyFill="1"/>
    <xf numFmtId="4" fontId="2" fillId="0" borderId="0" xfId="0" applyNumberFormat="1" applyFont="1" applyFill="1"/>
    <xf numFmtId="0" fontId="2" fillId="0" borderId="10" xfId="0" applyFont="1" applyFill="1" applyBorder="1"/>
    <xf numFmtId="4" fontId="2" fillId="0" borderId="3" xfId="0" applyNumberFormat="1" applyFont="1" applyFill="1" applyBorder="1"/>
    <xf numFmtId="4" fontId="2" fillId="0" borderId="6" xfId="0" applyNumberFormat="1" applyFont="1" applyFill="1" applyBorder="1"/>
    <xf numFmtId="4" fontId="2" fillId="0" borderId="9" xfId="0" applyNumberFormat="1" applyFont="1" applyFill="1" applyBorder="1"/>
    <xf numFmtId="4" fontId="3" fillId="0" borderId="11" xfId="0" applyNumberFormat="1" applyFont="1" applyFill="1" applyBorder="1"/>
    <xf numFmtId="4" fontId="0" fillId="0" borderId="0" xfId="0" applyNumberFormat="1" applyFill="1" applyBorder="1"/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3" fontId="0" fillId="0" borderId="0" xfId="0" applyNumberFormat="1"/>
    <xf numFmtId="4" fontId="0" fillId="0" borderId="0" xfId="0" applyNumberFormat="1" applyBorder="1"/>
    <xf numFmtId="0" fontId="2" fillId="0" borderId="0" xfId="0" applyFont="1" applyBorder="1" applyAlignment="1">
      <alignment wrapText="1"/>
    </xf>
    <xf numFmtId="164" fontId="0" fillId="0" borderId="0" xfId="0" applyNumberFormat="1" applyBorder="1"/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left" wrapText="1"/>
    </xf>
    <xf numFmtId="3" fontId="4" fillId="0" borderId="1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0"/>
  <sheetViews>
    <sheetView tabSelected="1" workbookViewId="0">
      <selection activeCell="H106" sqref="H106"/>
    </sheetView>
  </sheetViews>
  <sheetFormatPr defaultRowHeight="15"/>
  <cols>
    <col min="1" max="1" width="41.7109375" style="1" customWidth="1"/>
    <col min="2" max="2" width="15.85546875" style="2" customWidth="1"/>
    <col min="3" max="3" width="11.7109375" style="3" customWidth="1"/>
    <col min="4" max="4" width="14.42578125" style="3" customWidth="1"/>
    <col min="5" max="6" width="14.42578125" customWidth="1"/>
  </cols>
  <sheetData>
    <row r="1" spans="1:5" ht="15.75" thickBot="1"/>
    <row r="2" spans="1:5" ht="16.5" thickBot="1">
      <c r="A2" s="4" t="s">
        <v>0</v>
      </c>
      <c r="B2" s="5"/>
      <c r="C2" s="6"/>
      <c r="E2" s="3"/>
    </row>
    <row r="3" spans="1:5" ht="15.75">
      <c r="A3" s="7"/>
      <c r="B3" s="8"/>
      <c r="C3" s="9"/>
      <c r="E3" s="3"/>
    </row>
    <row r="4" spans="1:5" ht="15.75">
      <c r="A4" s="10" t="s">
        <v>1</v>
      </c>
      <c r="B4" s="11"/>
      <c r="C4" s="12"/>
      <c r="E4" s="3"/>
    </row>
    <row r="5" spans="1:5" ht="15.75">
      <c r="A5" s="13" t="s">
        <v>2</v>
      </c>
      <c r="B5" s="14"/>
      <c r="C5" s="15">
        <v>1592837.56</v>
      </c>
      <c r="E5" s="3"/>
    </row>
    <row r="6" spans="1:5" ht="15.75">
      <c r="A6" s="13" t="s">
        <v>3</v>
      </c>
      <c r="B6" s="14"/>
      <c r="C6" s="15">
        <v>575326.64</v>
      </c>
      <c r="E6" s="3"/>
    </row>
    <row r="7" spans="1:5" ht="15.75">
      <c r="A7" s="16" t="s">
        <v>4</v>
      </c>
      <c r="B7" s="14"/>
      <c r="C7" s="17">
        <v>171720</v>
      </c>
      <c r="E7" s="3"/>
    </row>
    <row r="8" spans="1:5" ht="15.75">
      <c r="A8" s="16" t="s">
        <v>5</v>
      </c>
      <c r="B8" s="14"/>
      <c r="C8" s="17">
        <f>4644272.04</f>
        <v>4644272.04</v>
      </c>
      <c r="E8" s="3"/>
    </row>
    <row r="9" spans="1:5" ht="15.75">
      <c r="A9" s="18" t="s">
        <v>6</v>
      </c>
      <c r="B9" s="19"/>
      <c r="C9" s="17">
        <v>37200</v>
      </c>
      <c r="E9" s="3"/>
    </row>
    <row r="10" spans="1:5" ht="15.75">
      <c r="A10" s="13" t="s">
        <v>7</v>
      </c>
      <c r="B10" s="20"/>
      <c r="C10" s="21">
        <f>SUM(C7:C9)</f>
        <v>4853192.04</v>
      </c>
      <c r="E10" s="3"/>
    </row>
    <row r="11" spans="1:5" ht="15.75">
      <c r="A11" s="13"/>
      <c r="B11" s="20"/>
      <c r="C11" s="21"/>
      <c r="E11" s="3"/>
    </row>
    <row r="12" spans="1:5" ht="15.75">
      <c r="A12" s="47" t="s">
        <v>8</v>
      </c>
      <c r="B12" s="48"/>
      <c r="C12" s="12"/>
      <c r="E12" s="3"/>
    </row>
    <row r="13" spans="1:5" ht="15.75">
      <c r="A13" s="45" t="s">
        <v>9</v>
      </c>
      <c r="B13" s="46"/>
      <c r="C13" s="22">
        <f>355013.3+9468+5026.53</f>
        <v>369507.83</v>
      </c>
      <c r="E13" s="3"/>
    </row>
    <row r="14" spans="1:5" ht="15.75">
      <c r="A14" s="34" t="s">
        <v>22</v>
      </c>
      <c r="B14" s="35"/>
      <c r="C14" s="22">
        <v>3076.32</v>
      </c>
      <c r="E14" s="3"/>
    </row>
    <row r="15" spans="1:5" ht="15.75">
      <c r="A15" s="41" t="s">
        <v>10</v>
      </c>
      <c r="B15" s="42"/>
      <c r="C15" s="22">
        <v>8964</v>
      </c>
      <c r="E15" s="3"/>
    </row>
    <row r="16" spans="1:5" ht="15.75">
      <c r="A16" s="34" t="s">
        <v>12</v>
      </c>
      <c r="B16" s="35"/>
      <c r="C16" s="22">
        <f>24466.56</f>
        <v>24466.560000000001</v>
      </c>
      <c r="E16" s="3"/>
    </row>
    <row r="17" spans="1:5" ht="15.75">
      <c r="A17" s="34" t="s">
        <v>13</v>
      </c>
      <c r="B17" s="35"/>
      <c r="C17" s="22">
        <v>171361.24</v>
      </c>
      <c r="E17" s="3"/>
    </row>
    <row r="18" spans="1:5" ht="15.75">
      <c r="A18" s="34" t="s">
        <v>14</v>
      </c>
      <c r="B18" s="35"/>
      <c r="C18" s="22">
        <v>1002253.2</v>
      </c>
      <c r="E18" s="3"/>
    </row>
    <row r="19" spans="1:5" ht="15.75">
      <c r="A19" s="41" t="s">
        <v>15</v>
      </c>
      <c r="B19" s="42"/>
      <c r="C19" s="22">
        <v>886911.06</v>
      </c>
      <c r="E19" s="3"/>
    </row>
    <row r="20" spans="1:5" ht="15.75">
      <c r="A20" s="41" t="s">
        <v>27</v>
      </c>
      <c r="B20" s="42"/>
      <c r="C20" s="22">
        <f>254498.69+1252008.85-869960+1255.6</f>
        <v>637803.14</v>
      </c>
      <c r="E20" s="3"/>
    </row>
    <row r="21" spans="1:5" ht="15.75">
      <c r="A21" s="34" t="s">
        <v>28</v>
      </c>
      <c r="B21" s="35"/>
      <c r="C21" s="22">
        <f>869960</f>
        <v>869960</v>
      </c>
      <c r="E21" s="3"/>
    </row>
    <row r="22" spans="1:5" ht="15.75">
      <c r="A22" s="34" t="s">
        <v>17</v>
      </c>
      <c r="B22" s="35"/>
      <c r="C22" s="22">
        <v>370377.8</v>
      </c>
      <c r="E22" s="3"/>
    </row>
    <row r="23" spans="1:5" ht="15.75">
      <c r="A23" s="41" t="s">
        <v>18</v>
      </c>
      <c r="B23" s="42"/>
      <c r="C23" s="22">
        <f>888766.83+70212</f>
        <v>958978.83</v>
      </c>
      <c r="E23" s="3"/>
    </row>
    <row r="24" spans="1:5" ht="16.5" thickBot="1">
      <c r="A24" s="34"/>
      <c r="B24" s="35"/>
      <c r="C24" s="24"/>
      <c r="E24" s="3"/>
    </row>
    <row r="25" spans="1:5" ht="16.5" thickBot="1">
      <c r="A25" s="43" t="s">
        <v>19</v>
      </c>
      <c r="B25" s="44"/>
      <c r="C25" s="25">
        <f>SUM(C13:C23)</f>
        <v>5303659.9800000004</v>
      </c>
      <c r="E25" s="3"/>
    </row>
    <row r="26" spans="1:5" ht="15.75">
      <c r="A26" s="26"/>
      <c r="B26" s="26"/>
      <c r="C26" s="27"/>
      <c r="E26" s="3"/>
    </row>
    <row r="27" spans="1:5" ht="16.5" thickBot="1">
      <c r="A27" s="26"/>
      <c r="B27" s="27"/>
    </row>
    <row r="28" spans="1:5" ht="16.5" thickBot="1">
      <c r="A28" s="4" t="s">
        <v>20</v>
      </c>
      <c r="B28" s="5"/>
      <c r="C28" s="6"/>
      <c r="E28" s="3"/>
    </row>
    <row r="29" spans="1:5" ht="15.75">
      <c r="A29" s="7"/>
      <c r="B29" s="8"/>
      <c r="C29" s="9"/>
      <c r="E29" s="3"/>
    </row>
    <row r="30" spans="1:5" ht="15.75">
      <c r="A30" s="10" t="s">
        <v>1</v>
      </c>
      <c r="B30" s="11"/>
      <c r="C30" s="12"/>
      <c r="E30" s="3"/>
    </row>
    <row r="31" spans="1:5" ht="15.75">
      <c r="A31" s="13" t="s">
        <v>2</v>
      </c>
      <c r="B31" s="14"/>
      <c r="C31" s="15">
        <v>1771430.73</v>
      </c>
      <c r="E31" s="3"/>
    </row>
    <row r="32" spans="1:5" ht="15.75">
      <c r="A32" s="13" t="s">
        <v>3</v>
      </c>
      <c r="B32" s="14"/>
      <c r="C32" s="15">
        <v>612168.43000000005</v>
      </c>
      <c r="E32" s="3"/>
    </row>
    <row r="33" spans="1:6" ht="15.75">
      <c r="A33" s="41" t="s">
        <v>21</v>
      </c>
      <c r="B33" s="42"/>
      <c r="C33" s="22">
        <f>4343995.62</f>
        <v>4343995.62</v>
      </c>
      <c r="E33" s="3"/>
      <c r="F33" s="37"/>
    </row>
    <row r="34" spans="1:6" ht="15.75">
      <c r="A34" s="34" t="s">
        <v>4</v>
      </c>
      <c r="B34" s="35"/>
      <c r="C34" s="22">
        <v>139390</v>
      </c>
      <c r="E34" s="3"/>
      <c r="F34" s="37"/>
    </row>
    <row r="35" spans="1:6" ht="15.75">
      <c r="A35" s="34" t="s">
        <v>6</v>
      </c>
      <c r="B35" s="35"/>
      <c r="C35" s="22">
        <v>56700</v>
      </c>
      <c r="E35" s="3"/>
    </row>
    <row r="36" spans="1:6" ht="17.25" customHeight="1">
      <c r="A36" s="49" t="s">
        <v>29</v>
      </c>
      <c r="B36" s="50"/>
      <c r="C36" s="22">
        <v>144693</v>
      </c>
      <c r="E36" s="3"/>
    </row>
    <row r="37" spans="1:6" ht="32.25" customHeight="1">
      <c r="A37" s="49" t="s">
        <v>30</v>
      </c>
      <c r="B37" s="50"/>
      <c r="C37" s="22">
        <v>69900</v>
      </c>
      <c r="E37" s="3"/>
    </row>
    <row r="38" spans="1:6" ht="18" customHeight="1">
      <c r="A38" s="34" t="s">
        <v>31</v>
      </c>
      <c r="B38" s="36"/>
      <c r="C38" s="22">
        <v>380712.17</v>
      </c>
      <c r="E38" s="3"/>
    </row>
    <row r="39" spans="1:6" ht="15.75">
      <c r="A39" s="13" t="s">
        <v>7</v>
      </c>
      <c r="B39" s="20"/>
      <c r="C39" s="21">
        <f>SUM(C33:C38)</f>
        <v>5135390.79</v>
      </c>
      <c r="E39" s="3"/>
    </row>
    <row r="40" spans="1:6" ht="15.75">
      <c r="A40" s="28"/>
      <c r="B40" s="14"/>
      <c r="C40" s="17"/>
      <c r="E40" s="3"/>
    </row>
    <row r="41" spans="1:6" ht="15.75">
      <c r="A41" s="47" t="s">
        <v>8</v>
      </c>
      <c r="B41" s="48"/>
      <c r="C41" s="12"/>
      <c r="E41" s="3"/>
    </row>
    <row r="42" spans="1:6" ht="15.75">
      <c r="A42" s="45" t="s">
        <v>9</v>
      </c>
      <c r="B42" s="46"/>
      <c r="C42" s="22">
        <f>333125.08+27874+4438.18</f>
        <v>365437.26</v>
      </c>
      <c r="E42" s="3"/>
    </row>
    <row r="43" spans="1:6" ht="15.75">
      <c r="A43" s="34" t="s">
        <v>26</v>
      </c>
      <c r="B43" s="35"/>
      <c r="C43" s="22">
        <v>8690</v>
      </c>
      <c r="E43" s="3"/>
    </row>
    <row r="44" spans="1:6" ht="15.75">
      <c r="A44" s="41" t="s">
        <v>10</v>
      </c>
      <c r="B44" s="42"/>
      <c r="C44" s="22">
        <v>8964</v>
      </c>
      <c r="E44" s="3"/>
    </row>
    <row r="45" spans="1:6" ht="15.75">
      <c r="A45" s="34" t="s">
        <v>32</v>
      </c>
      <c r="B45" s="35"/>
      <c r="C45" s="22">
        <v>24000</v>
      </c>
      <c r="E45" s="3"/>
    </row>
    <row r="46" spans="1:6" ht="15.75">
      <c r="A46" s="34" t="s">
        <v>33</v>
      </c>
      <c r="B46" s="35"/>
      <c r="C46" s="22">
        <v>6000</v>
      </c>
      <c r="E46" s="3"/>
    </row>
    <row r="47" spans="1:6" ht="15.75">
      <c r="A47" s="34" t="s">
        <v>11</v>
      </c>
      <c r="B47" s="35"/>
      <c r="C47" s="22">
        <v>21312.34</v>
      </c>
      <c r="E47" s="3"/>
    </row>
    <row r="48" spans="1:6" ht="15.75">
      <c r="A48" s="34" t="s">
        <v>12</v>
      </c>
      <c r="B48" s="35"/>
      <c r="C48" s="22">
        <v>24963.24</v>
      </c>
      <c r="E48" s="3"/>
    </row>
    <row r="49" spans="1:5" ht="15.75">
      <c r="A49" s="34" t="s">
        <v>13</v>
      </c>
      <c r="B49" s="35"/>
      <c r="C49" s="22">
        <v>139807.67999999999</v>
      </c>
      <c r="E49" s="3"/>
    </row>
    <row r="50" spans="1:5" ht="15.75">
      <c r="A50" s="34" t="s">
        <v>14</v>
      </c>
      <c r="B50" s="35"/>
      <c r="C50" s="22">
        <v>1023930.66</v>
      </c>
      <c r="E50" s="3"/>
    </row>
    <row r="51" spans="1:5" ht="15.75">
      <c r="A51" s="41" t="s">
        <v>15</v>
      </c>
      <c r="B51" s="42"/>
      <c r="C51" s="22">
        <v>906236.22</v>
      </c>
      <c r="E51" s="3"/>
    </row>
    <row r="52" spans="1:5" ht="15.75">
      <c r="A52" s="41" t="s">
        <v>27</v>
      </c>
      <c r="B52" s="42"/>
      <c r="C52" s="22">
        <f>238807.66+1277163.78+1255.6-879870</f>
        <v>637357.04</v>
      </c>
      <c r="E52" s="3"/>
    </row>
    <row r="53" spans="1:5" ht="15.75">
      <c r="A53" s="34" t="s">
        <v>34</v>
      </c>
      <c r="B53" s="35"/>
      <c r="C53" s="22">
        <v>879870</v>
      </c>
      <c r="E53" s="3"/>
    </row>
    <row r="54" spans="1:5" ht="15.75">
      <c r="A54" s="34" t="s">
        <v>17</v>
      </c>
      <c r="B54" s="35"/>
      <c r="C54" s="22">
        <f>377876.8</f>
        <v>377876.8</v>
      </c>
      <c r="E54" s="3"/>
    </row>
    <row r="55" spans="1:5" ht="15.75">
      <c r="A55" s="41" t="s">
        <v>18</v>
      </c>
      <c r="B55" s="42"/>
      <c r="C55" s="22">
        <f>833766.83-45201</f>
        <v>788565.83</v>
      </c>
      <c r="E55" s="3"/>
    </row>
    <row r="56" spans="1:5" ht="16.5" thickBot="1">
      <c r="A56" s="34"/>
      <c r="B56" s="35"/>
      <c r="C56" s="24"/>
      <c r="E56" s="3"/>
    </row>
    <row r="57" spans="1:5" ht="16.5" thickBot="1">
      <c r="A57" s="43" t="s">
        <v>19</v>
      </c>
      <c r="B57" s="44"/>
      <c r="C57" s="25">
        <f>SUM(C42:C55)</f>
        <v>5213011.07</v>
      </c>
      <c r="E57" s="3"/>
    </row>
    <row r="58" spans="1:5" ht="15.75">
      <c r="A58" s="51"/>
      <c r="B58" s="51"/>
      <c r="C58" s="52"/>
      <c r="E58" s="3"/>
    </row>
    <row r="59" spans="1:5" ht="16.5" thickBot="1">
      <c r="A59" s="53"/>
      <c r="B59" s="53"/>
      <c r="C59" s="52"/>
      <c r="E59" s="3"/>
    </row>
    <row r="60" spans="1:5" ht="16.5" thickBot="1">
      <c r="A60" s="4" t="s">
        <v>23</v>
      </c>
      <c r="B60" s="5"/>
      <c r="C60" s="6"/>
      <c r="E60" s="3"/>
    </row>
    <row r="61" spans="1:5" ht="15.75">
      <c r="A61" s="7"/>
      <c r="B61" s="8"/>
      <c r="C61" s="9"/>
      <c r="E61" s="3"/>
    </row>
    <row r="62" spans="1:5" ht="15.75">
      <c r="A62" s="10" t="s">
        <v>1</v>
      </c>
      <c r="B62" s="11"/>
      <c r="C62" s="12"/>
      <c r="E62" s="3"/>
    </row>
    <row r="63" spans="1:5" ht="15.75">
      <c r="A63" s="13" t="s">
        <v>2</v>
      </c>
      <c r="B63" s="14"/>
      <c r="C63" s="15">
        <f>2418209.43</f>
        <v>2418209.4300000002</v>
      </c>
      <c r="E63" s="3"/>
    </row>
    <row r="64" spans="1:5" ht="15.75">
      <c r="A64" s="13" t="s">
        <v>3</v>
      </c>
      <c r="B64" s="14"/>
      <c r="C64" s="15">
        <f>795406.83+42853.88</f>
        <v>838260.71</v>
      </c>
      <c r="E64" s="3"/>
    </row>
    <row r="65" spans="1:5" ht="15.75">
      <c r="A65" s="41" t="s">
        <v>21</v>
      </c>
      <c r="B65" s="42"/>
      <c r="C65" s="22">
        <f>5845283.58+353101.56</f>
        <v>6198385.1399999997</v>
      </c>
      <c r="E65" s="3"/>
    </row>
    <row r="66" spans="1:5" ht="15.75">
      <c r="A66" s="34" t="s">
        <v>4</v>
      </c>
      <c r="B66" s="35"/>
      <c r="C66" s="22">
        <v>237773</v>
      </c>
      <c r="E66" s="3"/>
    </row>
    <row r="67" spans="1:5" ht="15.75">
      <c r="A67" s="34" t="s">
        <v>6</v>
      </c>
      <c r="B67" s="35"/>
      <c r="C67" s="22">
        <v>48600</v>
      </c>
      <c r="E67" s="3"/>
    </row>
    <row r="68" spans="1:5" ht="15.75">
      <c r="A68" s="34" t="s">
        <v>31</v>
      </c>
      <c r="B68" s="35"/>
      <c r="C68" s="22">
        <v>172620.66</v>
      </c>
      <c r="E68" s="3"/>
    </row>
    <row r="69" spans="1:5" ht="15.75">
      <c r="A69" s="13" t="s">
        <v>7</v>
      </c>
      <c r="B69" s="20"/>
      <c r="C69" s="21">
        <f>SUM(C65:C68)</f>
        <v>6657378.7999999998</v>
      </c>
      <c r="E69" s="3"/>
    </row>
    <row r="70" spans="1:5" ht="15.75">
      <c r="A70" s="28"/>
      <c r="B70" s="14"/>
      <c r="C70" s="17"/>
      <c r="E70" s="3"/>
    </row>
    <row r="71" spans="1:5" ht="15.75">
      <c r="A71" s="47" t="s">
        <v>8</v>
      </c>
      <c r="B71" s="48"/>
      <c r="C71" s="12"/>
      <c r="E71" s="3"/>
    </row>
    <row r="72" spans="1:5" ht="15.75">
      <c r="A72" s="45" t="s">
        <v>9</v>
      </c>
      <c r="B72" s="46"/>
      <c r="C72" s="22">
        <f>928079.4+18756+2653.55</f>
        <v>949488.95000000007</v>
      </c>
      <c r="E72" s="3"/>
    </row>
    <row r="73" spans="1:5" ht="15.75">
      <c r="A73" s="41" t="s">
        <v>10</v>
      </c>
      <c r="B73" s="42"/>
      <c r="C73" s="22">
        <v>8964</v>
      </c>
      <c r="E73" s="3"/>
    </row>
    <row r="74" spans="1:5" ht="15.75">
      <c r="A74" s="34" t="s">
        <v>12</v>
      </c>
      <c r="B74" s="35"/>
      <c r="C74" s="22">
        <v>33775.08</v>
      </c>
      <c r="E74" s="3"/>
    </row>
    <row r="75" spans="1:5" ht="15.75">
      <c r="A75" s="34" t="s">
        <v>13</v>
      </c>
      <c r="B75" s="35"/>
      <c r="C75" s="22">
        <v>237158.48</v>
      </c>
      <c r="E75" s="3"/>
    </row>
    <row r="76" spans="1:5" ht="15.75">
      <c r="A76" s="34" t="s">
        <v>14</v>
      </c>
      <c r="B76" s="35"/>
      <c r="C76" s="22">
        <v>1382896.2</v>
      </c>
      <c r="E76" s="3"/>
    </row>
    <row r="77" spans="1:5" ht="15.75">
      <c r="A77" s="41" t="s">
        <v>15</v>
      </c>
      <c r="B77" s="42"/>
      <c r="C77" s="22">
        <v>1163596.68</v>
      </c>
      <c r="E77" s="3"/>
    </row>
    <row r="78" spans="1:5" ht="15.75">
      <c r="A78" s="41" t="s">
        <v>16</v>
      </c>
      <c r="B78" s="42"/>
      <c r="C78" s="22">
        <f>1281203.68-609919+1255.6</f>
        <v>672540.27999999991</v>
      </c>
      <c r="E78" s="3"/>
    </row>
    <row r="79" spans="1:5" ht="30" customHeight="1">
      <c r="A79" s="49" t="s">
        <v>35</v>
      </c>
      <c r="B79" s="50"/>
      <c r="C79" s="54">
        <v>609919</v>
      </c>
      <c r="E79" s="3"/>
    </row>
    <row r="80" spans="1:5" ht="15.75">
      <c r="A80" s="34" t="s">
        <v>17</v>
      </c>
      <c r="B80" s="35"/>
      <c r="C80" s="22">
        <v>510894.88</v>
      </c>
      <c r="E80" s="3"/>
    </row>
    <row r="81" spans="1:7" ht="15.75">
      <c r="A81" s="41" t="s">
        <v>18</v>
      </c>
      <c r="B81" s="42"/>
      <c r="C81" s="22">
        <f>2323423.33-101310</f>
        <v>2222113.33</v>
      </c>
      <c r="E81" s="3"/>
    </row>
    <row r="82" spans="1:7" ht="16.5" thickBot="1">
      <c r="A82" s="34"/>
      <c r="B82" s="35"/>
      <c r="C82" s="24"/>
      <c r="E82" s="3"/>
    </row>
    <row r="83" spans="1:7" ht="16.5" thickBot="1">
      <c r="A83" s="43" t="s">
        <v>19</v>
      </c>
      <c r="B83" s="44"/>
      <c r="C83" s="25">
        <f>SUM(C72:C81)</f>
        <v>7791346.8799999999</v>
      </c>
      <c r="E83" s="3"/>
    </row>
    <row r="84" spans="1:7">
      <c r="B84" s="1"/>
      <c r="C84" s="2"/>
      <c r="E84" s="3"/>
    </row>
    <row r="85" spans="1:7" ht="15.75" thickBot="1"/>
    <row r="86" spans="1:7" ht="16.5" thickBot="1">
      <c r="A86" s="4" t="s">
        <v>24</v>
      </c>
      <c r="B86" s="5"/>
      <c r="C86" s="29"/>
      <c r="E86" s="38"/>
      <c r="F86" s="23"/>
      <c r="G86" s="23"/>
    </row>
    <row r="87" spans="1:7" ht="15.75">
      <c r="A87" s="7"/>
      <c r="B87" s="8"/>
      <c r="C87" s="30"/>
      <c r="E87" s="38"/>
      <c r="F87" s="23"/>
      <c r="G87" s="23"/>
    </row>
    <row r="88" spans="1:7" ht="15.75">
      <c r="A88" s="10" t="s">
        <v>1</v>
      </c>
      <c r="B88" s="11"/>
      <c r="C88" s="31"/>
      <c r="E88" s="38"/>
      <c r="F88" s="23"/>
      <c r="G88" s="23"/>
    </row>
    <row r="89" spans="1:7" ht="15.75">
      <c r="A89" s="13" t="s">
        <v>2</v>
      </c>
      <c r="B89" s="14"/>
      <c r="C89" s="32">
        <v>727557.67</v>
      </c>
      <c r="E89" s="38"/>
      <c r="F89" s="23"/>
      <c r="G89" s="23"/>
    </row>
    <row r="90" spans="1:7" ht="15.75">
      <c r="A90" s="13" t="s">
        <v>3</v>
      </c>
      <c r="B90" s="14"/>
      <c r="C90" s="32">
        <v>268613.84999999998</v>
      </c>
      <c r="E90" s="38"/>
      <c r="F90" s="23"/>
      <c r="G90" s="23"/>
    </row>
    <row r="91" spans="1:7" ht="15.75">
      <c r="A91" s="41" t="s">
        <v>21</v>
      </c>
      <c r="B91" s="42"/>
      <c r="C91" s="17">
        <v>2387832.7200000002</v>
      </c>
      <c r="E91" s="38"/>
      <c r="F91" s="23"/>
      <c r="G91" s="23"/>
    </row>
    <row r="92" spans="1:7" ht="15.75">
      <c r="A92" s="34" t="s">
        <v>4</v>
      </c>
      <c r="B92" s="35"/>
      <c r="C92" s="17">
        <f>89676</f>
        <v>89676</v>
      </c>
      <c r="E92" s="38"/>
      <c r="F92" s="23"/>
      <c r="G92" s="23"/>
    </row>
    <row r="93" spans="1:7" ht="15.75">
      <c r="A93" s="34" t="s">
        <v>6</v>
      </c>
      <c r="B93" s="35"/>
      <c r="C93" s="17">
        <v>19800</v>
      </c>
      <c r="E93" s="38"/>
      <c r="F93" s="23"/>
      <c r="G93" s="23"/>
    </row>
    <row r="94" spans="1:7" ht="15.75">
      <c r="A94" s="34" t="s">
        <v>25</v>
      </c>
      <c r="B94" s="35"/>
      <c r="C94" s="17">
        <f>651420</f>
        <v>651420</v>
      </c>
      <c r="E94" s="38"/>
      <c r="F94" s="23"/>
      <c r="G94" s="23"/>
    </row>
    <row r="95" spans="1:7" ht="15.75">
      <c r="A95" s="34" t="s">
        <v>31</v>
      </c>
      <c r="B95" s="35"/>
      <c r="C95" s="17">
        <f>10297.92</f>
        <v>10297.92</v>
      </c>
      <c r="E95" s="38"/>
      <c r="F95" s="23"/>
      <c r="G95" s="23"/>
    </row>
    <row r="96" spans="1:7" ht="15.75">
      <c r="A96" s="13" t="s">
        <v>7</v>
      </c>
      <c r="B96" s="20"/>
      <c r="C96" s="21">
        <f>SUM(C91:C95)</f>
        <v>3159026.64</v>
      </c>
      <c r="E96" s="39"/>
      <c r="F96" s="40"/>
      <c r="G96" s="23"/>
    </row>
    <row r="97" spans="1:7" ht="15.75">
      <c r="A97" s="13"/>
      <c r="B97" s="20"/>
      <c r="C97" s="21"/>
      <c r="D97" s="33"/>
      <c r="E97" s="39"/>
      <c r="F97" s="40"/>
      <c r="G97" s="23"/>
    </row>
    <row r="98" spans="1:7" ht="15.75">
      <c r="A98" s="47" t="s">
        <v>8</v>
      </c>
      <c r="B98" s="48"/>
      <c r="C98" s="12"/>
      <c r="D98" s="33"/>
      <c r="E98" s="39"/>
      <c r="F98" s="40"/>
      <c r="G98" s="23"/>
    </row>
    <row r="99" spans="1:7" ht="15.75">
      <c r="A99" s="45" t="s">
        <v>9</v>
      </c>
      <c r="B99" s="46"/>
      <c r="C99" s="22">
        <f>357299.55+15701+4653.55</f>
        <v>377654.1</v>
      </c>
      <c r="E99" s="3"/>
    </row>
    <row r="100" spans="1:7" ht="15.75">
      <c r="A100" s="41" t="s">
        <v>10</v>
      </c>
      <c r="B100" s="42"/>
      <c r="C100" s="22">
        <v>8964</v>
      </c>
      <c r="E100" s="3"/>
    </row>
    <row r="101" spans="1:7" ht="15.75">
      <c r="A101" s="34" t="s">
        <v>12</v>
      </c>
      <c r="B101" s="35"/>
      <c r="C101" s="22">
        <v>12633.6</v>
      </c>
      <c r="E101" s="3"/>
    </row>
    <row r="102" spans="1:7" ht="15.75">
      <c r="A102" s="34" t="s">
        <v>13</v>
      </c>
      <c r="B102" s="35"/>
      <c r="C102" s="22">
        <v>89026</v>
      </c>
      <c r="E102" s="3"/>
    </row>
    <row r="103" spans="1:7" ht="15.75">
      <c r="A103" s="34" t="s">
        <v>14</v>
      </c>
      <c r="B103" s="35"/>
      <c r="C103" s="22">
        <v>517526.4</v>
      </c>
      <c r="E103" s="3"/>
    </row>
    <row r="104" spans="1:7" ht="15.75">
      <c r="A104" s="41" t="s">
        <v>15</v>
      </c>
      <c r="B104" s="42"/>
      <c r="C104" s="22">
        <v>457968</v>
      </c>
      <c r="E104" s="3"/>
    </row>
    <row r="105" spans="1:7" ht="15.75">
      <c r="A105" s="41" t="s">
        <v>27</v>
      </c>
      <c r="B105" s="42"/>
      <c r="C105" s="22">
        <f>256137.63+200059.13+1255.6</f>
        <v>457452.36</v>
      </c>
      <c r="E105" s="3"/>
    </row>
    <row r="106" spans="1:7" ht="15.75">
      <c r="A106" s="34" t="s">
        <v>25</v>
      </c>
      <c r="B106" s="35"/>
      <c r="C106" s="22">
        <f>590436</f>
        <v>590436</v>
      </c>
      <c r="E106" s="3"/>
    </row>
    <row r="107" spans="1:7" ht="15.75">
      <c r="A107" s="34" t="s">
        <v>17</v>
      </c>
      <c r="B107" s="35"/>
      <c r="C107" s="22">
        <f>191757.2</f>
        <v>191757.2</v>
      </c>
      <c r="E107" s="3"/>
    </row>
    <row r="108" spans="1:7" ht="15.75">
      <c r="A108" s="41" t="s">
        <v>18</v>
      </c>
      <c r="B108" s="42"/>
      <c r="C108" s="22">
        <f>894490.38-37201</f>
        <v>857289.38</v>
      </c>
      <c r="E108" s="3"/>
    </row>
    <row r="109" spans="1:7" ht="16.5" thickBot="1">
      <c r="A109" s="34"/>
      <c r="B109" s="35"/>
      <c r="C109" s="24"/>
      <c r="E109" s="3"/>
    </row>
    <row r="110" spans="1:7" ht="16.5" thickBot="1">
      <c r="A110" s="43" t="s">
        <v>19</v>
      </c>
      <c r="B110" s="44"/>
      <c r="C110" s="25">
        <f>SUM(C99:C108)</f>
        <v>3560707.04</v>
      </c>
      <c r="E110" s="3"/>
    </row>
  </sheetData>
  <mergeCells count="34">
    <mergeCell ref="A91:B91"/>
    <mergeCell ref="A98:B98"/>
    <mergeCell ref="A99:B99"/>
    <mergeCell ref="A100:B100"/>
    <mergeCell ref="A104:B104"/>
    <mergeCell ref="A52:B52"/>
    <mergeCell ref="A55:B55"/>
    <mergeCell ref="A57:B57"/>
    <mergeCell ref="A65:B65"/>
    <mergeCell ref="A71:B71"/>
    <mergeCell ref="A12:B12"/>
    <mergeCell ref="A13:B13"/>
    <mergeCell ref="A15:B15"/>
    <mergeCell ref="A19:B19"/>
    <mergeCell ref="A20:B20"/>
    <mergeCell ref="A23:B23"/>
    <mergeCell ref="A25:B25"/>
    <mergeCell ref="A33:B33"/>
    <mergeCell ref="A36:B36"/>
    <mergeCell ref="A37:B37"/>
    <mergeCell ref="A41:B41"/>
    <mergeCell ref="A42:B42"/>
    <mergeCell ref="A44:B44"/>
    <mergeCell ref="A72:B72"/>
    <mergeCell ref="A73:B73"/>
    <mergeCell ref="A77:B77"/>
    <mergeCell ref="A78:B78"/>
    <mergeCell ref="A79:B79"/>
    <mergeCell ref="A81:B81"/>
    <mergeCell ref="A83:B83"/>
    <mergeCell ref="A51:B51"/>
    <mergeCell ref="A105:B105"/>
    <mergeCell ref="A108:B108"/>
    <mergeCell ref="A110:B1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2022-03-24T05:28:15Z</dcterms:modified>
</cp:coreProperties>
</file>